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90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mmikuz/Documents/Documents/Lectures/Fiz1/"/>
    </mc:Choice>
  </mc:AlternateContent>
  <xr:revisionPtr revIDLastSave="0" documentId="13_ncr:1_{D5E806EE-7697-8F44-B48F-BBFF7D7E6843}" xr6:coauthVersionLast="36" xr6:coauthVersionMax="36" xr10:uidLastSave="{00000000-0000-0000-0000-000000000000}"/>
  <bookViews>
    <workbookView xWindow="5260" yWindow="460" windowWidth="23400" windowHeight="16300" xr2:uid="{00000000-000D-0000-FFFF-FFFF00000000}"/>
  </bookViews>
  <sheets>
    <sheet name="v, a" sheetId="1" r:id="rId1"/>
    <sheet name="Delo" sheetId="4" r:id="rId2"/>
    <sheet name="Sheet2" sheetId="2" r:id="rId3"/>
    <sheet name="Sheet3" sheetId="3" r:id="rId4"/>
  </sheet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17" i="1" l="1"/>
  <c r="R16" i="1"/>
  <c r="Q16" i="1"/>
  <c r="R15" i="1"/>
  <c r="D31" i="1" l="1"/>
  <c r="D39" i="1" s="1"/>
  <c r="D33" i="1"/>
  <c r="D41" i="1" s="1"/>
  <c r="D8" i="1"/>
  <c r="D20" i="1" s="1"/>
  <c r="C35" i="4"/>
  <c r="C33" i="4"/>
  <c r="E9" i="1"/>
  <c r="C8" i="4"/>
  <c r="C10" i="4"/>
  <c r="C12" i="4" s="1"/>
  <c r="D8" i="4"/>
  <c r="G8" i="4" s="1"/>
  <c r="E8" i="4"/>
  <c r="F8" i="4" s="1"/>
  <c r="D10" i="4"/>
  <c r="G10" i="4" s="1"/>
  <c r="E10" i="4"/>
  <c r="F10" i="4" s="1"/>
  <c r="D12" i="4"/>
  <c r="D24" i="4" s="1"/>
  <c r="E12" i="4"/>
  <c r="F12" i="4" s="1"/>
  <c r="C31" i="4"/>
  <c r="D31" i="4"/>
  <c r="D39" i="4"/>
  <c r="E31" i="4"/>
  <c r="F31" i="4"/>
  <c r="D33" i="4"/>
  <c r="D41" i="4" s="1"/>
  <c r="E33" i="4"/>
  <c r="F33" i="4" s="1"/>
  <c r="G33" i="4"/>
  <c r="D35" i="4"/>
  <c r="G35" i="4"/>
  <c r="E35" i="4"/>
  <c r="F35" i="4"/>
  <c r="F5" i="4"/>
  <c r="D22" i="4"/>
  <c r="H5" i="1"/>
  <c r="D10" i="1"/>
  <c r="D22" i="1" s="1"/>
  <c r="D12" i="1"/>
  <c r="D24" i="1" s="1"/>
  <c r="D35" i="1"/>
  <c r="C31" i="1"/>
  <c r="C33" i="1" s="1"/>
  <c r="C35" i="1" s="1"/>
  <c r="E34" i="1"/>
  <c r="E32" i="1"/>
  <c r="E11" i="1"/>
  <c r="C8" i="1"/>
  <c r="C10" i="1" s="1"/>
  <c r="C12" i="1" s="1"/>
  <c r="D20" i="4"/>
  <c r="D43" i="4"/>
  <c r="G31" i="4"/>
  <c r="F32" i="1" l="1"/>
  <c r="F34" i="1"/>
  <c r="F9" i="1"/>
  <c r="F21" i="1"/>
  <c r="F46" i="1"/>
  <c r="F40" i="1"/>
  <c r="F11" i="1"/>
  <c r="F23" i="1" s="1"/>
  <c r="G12" i="4"/>
  <c r="D43" i="1"/>
  <c r="F42" i="1" s="1"/>
</calcChain>
</file>

<file path=xl/sharedStrings.xml><?xml version="1.0" encoding="utf-8"?>
<sst xmlns="http://schemas.openxmlformats.org/spreadsheetml/2006/main" count="64" uniqueCount="25">
  <si>
    <t>Δx = 10 cm</t>
  </si>
  <si>
    <t>v = Δx/Δt</t>
  </si>
  <si>
    <t>Δt</t>
  </si>
  <si>
    <t>1. meritev</t>
  </si>
  <si>
    <t>2. meritev</t>
  </si>
  <si>
    <t>3. meritev</t>
  </si>
  <si>
    <t>a = Δv/Δt</t>
  </si>
  <si>
    <t>[ms]</t>
  </si>
  <si>
    <t>[m/s]</t>
  </si>
  <si>
    <t>[m/s^2]</t>
  </si>
  <si>
    <t>Meritev gibanja vozička na zračni progi</t>
  </si>
  <si>
    <t>σ(x) = 0.01 cm</t>
  </si>
  <si>
    <t>σ(t) = 1 ms</t>
  </si>
  <si>
    <t>(σ(v)/v)^2 = (σ(x)/x)^2 + (σ(t)/t)^2</t>
  </si>
  <si>
    <t>σ(v)</t>
  </si>
  <si>
    <t>σ(a)</t>
  </si>
  <si>
    <t>t</t>
  </si>
  <si>
    <t>M</t>
  </si>
  <si>
    <t>m</t>
  </si>
  <si>
    <t>x</t>
  </si>
  <si>
    <t>x1</t>
  </si>
  <si>
    <t>x2</t>
  </si>
  <si>
    <t>A=mg.Δx</t>
  </si>
  <si>
    <t>Wk = (m+M)v^2</t>
  </si>
  <si>
    <t>wq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</si>
</sst>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E+00"/>
  </numFmts>
  <fonts count="3" x14ac:knownFonts="1">
    <font>
      <sz val="10"/>
      <name val="Arial"/>
    </font>
    <font>
      <b/>
      <sz val="10"/>
      <name val="Arial"/>
      <family val="2"/>
    </font>
    <font>
      <sz val="8"/>
      <name val="Arial"/>
    </font>
  </fonts>
  <fills count="6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0" fillId="2" borderId="0" xfId="0" applyFill="1"/>
    <xf numFmtId="0" fontId="1" fillId="2" borderId="0" xfId="0" applyFont="1" applyFill="1"/>
    <xf numFmtId="0" fontId="1" fillId="3" borderId="0" xfId="0" applyFont="1" applyFill="1"/>
    <xf numFmtId="0" fontId="1" fillId="4" borderId="0" xfId="0" applyFont="1" applyFill="1"/>
    <xf numFmtId="0" fontId="0" fillId="4" borderId="0" xfId="0" applyFill="1"/>
    <xf numFmtId="0" fontId="1" fillId="0" borderId="0" xfId="0" applyFont="1" applyFill="1"/>
    <xf numFmtId="11" fontId="0" fillId="0" borderId="0" xfId="0" applyNumberFormat="1"/>
    <xf numFmtId="164" fontId="0" fillId="3" borderId="0" xfId="0" applyNumberFormat="1" applyFill="1"/>
    <xf numFmtId="0" fontId="0" fillId="3" borderId="0" xfId="0" applyFill="1"/>
    <xf numFmtId="0" fontId="0" fillId="5" borderId="0" xfId="0" applyFill="1"/>
    <xf numFmtId="164" fontId="0" fillId="5" borderId="0" xfId="0" applyNumberFormat="1" applyFill="1"/>
    <xf numFmtId="11" fontId="0" fillId="5" borderId="0" xfId="0" applyNumberFormat="1" applyFill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Pospešek</a:t>
            </a:r>
          </a:p>
        </c:rich>
      </c:tx>
      <c:layout>
        <c:manualLayout>
          <c:xMode val="edge"/>
          <c:yMode val="edge"/>
          <c:x val="0.40048571690166601"/>
          <c:y val="3.58307815689705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689342537998899"/>
          <c:y val="0.22149872362760101"/>
          <c:w val="0.56310746348256302"/>
          <c:h val="0.61237882414689804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90"/>
              </a:solidFill>
              <a:ln>
                <a:solidFill>
                  <a:srgbClr val="00009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'v, a'!$F$21:$F$23</c:f>
                <c:numCache>
                  <c:formatCode>General</c:formatCode>
                  <c:ptCount val="3"/>
                  <c:pt idx="0">
                    <c:v>1.4002462312847642E-2</c:v>
                  </c:pt>
                  <c:pt idx="2">
                    <c:v>2.0629751756690504E-2</c:v>
                  </c:pt>
                </c:numCache>
              </c:numRef>
            </c:plus>
            <c:minus>
              <c:numRef>
                <c:f>'v, a'!$F$21:$F$23</c:f>
                <c:numCache>
                  <c:formatCode>General</c:formatCode>
                  <c:ptCount val="3"/>
                  <c:pt idx="0">
                    <c:v>1.4002462312847642E-2</c:v>
                  </c:pt>
                  <c:pt idx="2">
                    <c:v>2.0629751756690504E-2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'v, a'!$E$9:$E$11</c:f>
              <c:numCache>
                <c:formatCode>General</c:formatCode>
                <c:ptCount val="3"/>
                <c:pt idx="0">
                  <c:v>210</c:v>
                </c:pt>
                <c:pt idx="2">
                  <c:v>391</c:v>
                </c:pt>
              </c:numCache>
            </c:numRef>
          </c:xVal>
          <c:yVal>
            <c:numRef>
              <c:f>'v, a'!$F$9:$F$11</c:f>
              <c:numCache>
                <c:formatCode>General</c:formatCode>
                <c:ptCount val="3"/>
                <c:pt idx="0">
                  <c:v>0.39025939465385029</c:v>
                </c:pt>
                <c:pt idx="2">
                  <c:v>0.40135569928103099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E89-AA4D-B6C8-BF98153384B6}"/>
            </c:ext>
          </c:extLst>
        </c:ser>
        <c:ser>
          <c:idx val="1"/>
          <c:order val="1"/>
          <c:spPr>
            <a:ln w="28575">
              <a:noFill/>
            </a:ln>
          </c:spPr>
          <c:marker>
            <c:symbol val="square"/>
            <c:size val="5"/>
            <c:spPr>
              <a:solidFill>
                <a:srgbClr val="F20884"/>
              </a:solidFill>
              <a:ln>
                <a:solidFill>
                  <a:srgbClr val="F20884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'v, a'!$F$40:$F$42</c:f>
                <c:numCache>
                  <c:formatCode>General</c:formatCode>
                  <c:ptCount val="3"/>
                  <c:pt idx="0">
                    <c:v>0</c:v>
                  </c:pt>
                  <c:pt idx="2">
                    <c:v>0.10515829674704608</c:v>
                  </c:pt>
                </c:numCache>
              </c:numRef>
            </c:plus>
            <c:minus>
              <c:numRef>
                <c:f>'v, a'!$F$40:$F$42</c:f>
                <c:numCache>
                  <c:formatCode>General</c:formatCode>
                  <c:ptCount val="3"/>
                  <c:pt idx="0">
                    <c:v>0</c:v>
                  </c:pt>
                  <c:pt idx="2">
                    <c:v>0.10515829674704608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'v, a'!$E$32:$E$34</c:f>
              <c:numCache>
                <c:formatCode>General</c:formatCode>
                <c:ptCount val="3"/>
                <c:pt idx="0">
                  <c:v>99</c:v>
                </c:pt>
                <c:pt idx="2">
                  <c:v>198</c:v>
                </c:pt>
              </c:numCache>
            </c:numRef>
          </c:xVal>
          <c:yVal>
            <c:numRef>
              <c:f>'v, a'!$F$32:$F$34</c:f>
              <c:numCache>
                <c:formatCode>General</c:formatCode>
                <c:ptCount val="3"/>
                <c:pt idx="0">
                  <c:v>0</c:v>
                </c:pt>
                <c:pt idx="2">
                  <c:v>0.10464114887610131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E89-AA4D-B6C8-BF98153384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73029640"/>
        <c:axId val="2047517928"/>
      </c:scatterChart>
      <c:valAx>
        <c:axId val="-20730296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Čas</a:t>
                </a:r>
              </a:p>
            </c:rich>
          </c:tx>
          <c:layout>
            <c:manualLayout>
              <c:xMode val="edge"/>
              <c:yMode val="edge"/>
              <c:x val="0.432039232741256"/>
              <c:y val="0.8729655147273259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47517928"/>
        <c:crosses val="autoZero"/>
        <c:crossBetween val="midCat"/>
      </c:valAx>
      <c:valAx>
        <c:axId val="20475179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Pospešek</a:t>
                </a:r>
              </a:p>
            </c:rich>
          </c:tx>
          <c:layout>
            <c:manualLayout>
              <c:xMode val="edge"/>
              <c:yMode val="edge"/>
              <c:x val="3.8834920344259297E-2"/>
              <c:y val="0.4104239574219890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2073029640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685954953305295"/>
          <c:y val="0.43981517935258102"/>
          <c:w val="0.15406953854605401"/>
          <c:h val="0.15740740740740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8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" r="0.75" t="1" header="0.5" footer="0.5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Hitrost</a:t>
            </a:r>
          </a:p>
        </c:rich>
      </c:tx>
      <c:layout>
        <c:manualLayout>
          <c:xMode val="edge"/>
          <c:yMode val="edge"/>
          <c:x val="0.433413899349538"/>
          <c:y val="3.691263592050989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9297820823244503"/>
          <c:y val="0.228188293355923"/>
          <c:w val="0.45762711864406802"/>
          <c:h val="0.53355792122929102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90"/>
              </a:solidFill>
              <a:ln>
                <a:solidFill>
                  <a:srgbClr val="00009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'v, a'!$D$20:$D$24</c:f>
                <c:numCache>
                  <c:formatCode>General</c:formatCode>
                  <c:ptCount val="5"/>
                  <c:pt idx="0">
                    <c:v>2.317034276195278E-3</c:v>
                  </c:pt>
                  <c:pt idx="2">
                    <c:v>3.1020069388413519E-3</c:v>
                  </c:pt>
                  <c:pt idx="4">
                    <c:v>3.9075559735976227E-3</c:v>
                  </c:pt>
                </c:numCache>
              </c:numRef>
            </c:plus>
            <c:minus>
              <c:numRef>
                <c:f>'v, a'!$D$20:$D$24</c:f>
                <c:numCache>
                  <c:formatCode>General</c:formatCode>
                  <c:ptCount val="5"/>
                  <c:pt idx="0">
                    <c:v>2.317034276195278E-3</c:v>
                  </c:pt>
                  <c:pt idx="2">
                    <c:v>3.1020069388413519E-3</c:v>
                  </c:pt>
                  <c:pt idx="4">
                    <c:v>3.9075559735976227E-3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'v, a'!$C$8:$C$12</c:f>
              <c:numCache>
                <c:formatCode>General</c:formatCode>
                <c:ptCount val="5"/>
                <c:pt idx="0">
                  <c:v>105</c:v>
                </c:pt>
                <c:pt idx="2">
                  <c:v>300.5</c:v>
                </c:pt>
                <c:pt idx="4">
                  <c:v>681.5</c:v>
                </c:pt>
              </c:numCache>
            </c:numRef>
          </c:xVal>
          <c:yVal>
            <c:numRef>
              <c:f>'v, a'!$D$8:$D$12</c:f>
              <c:numCache>
                <c:formatCode>0.000E+00</c:formatCode>
                <c:ptCount val="5"/>
                <c:pt idx="0">
                  <c:v>0.47619047619047616</c:v>
                </c:pt>
                <c:pt idx="2">
                  <c:v>0.5524861878453039</c:v>
                </c:pt>
                <c:pt idx="4">
                  <c:v>0.6211180124223602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131-3B46-8DA8-C36157CEF232}"/>
            </c:ext>
          </c:extLst>
        </c:ser>
        <c:ser>
          <c:idx val="1"/>
          <c:order val="1"/>
          <c:spPr>
            <a:ln w="28575">
              <a:noFill/>
            </a:ln>
          </c:spPr>
          <c:marker>
            <c:symbol val="square"/>
            <c:size val="5"/>
            <c:spPr>
              <a:solidFill>
                <a:srgbClr val="F20884"/>
              </a:solidFill>
              <a:ln>
                <a:solidFill>
                  <a:srgbClr val="F20884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'v, a'!$D$39:$D$43</c:f>
                <c:numCache>
                  <c:formatCode>General</c:formatCode>
                  <c:ptCount val="5"/>
                  <c:pt idx="0">
                    <c:v>1.0252918590290707E-2</c:v>
                  </c:pt>
                  <c:pt idx="2">
                    <c:v>1.0252918590290707E-2</c:v>
                  </c:pt>
                  <c:pt idx="4">
                    <c:v>1.0462208719627631E-2</c:v>
                  </c:pt>
                </c:numCache>
              </c:numRef>
            </c:plus>
            <c:minus>
              <c:numRef>
                <c:f>'v, a'!$D$39:$D$43</c:f>
                <c:numCache>
                  <c:formatCode>General</c:formatCode>
                  <c:ptCount val="5"/>
                  <c:pt idx="0">
                    <c:v>1.0252918590290707E-2</c:v>
                  </c:pt>
                  <c:pt idx="2">
                    <c:v>1.0252918590290707E-2</c:v>
                  </c:pt>
                  <c:pt idx="4">
                    <c:v>1.0462208719627631E-2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'v, a'!$C$31:$C$35</c:f>
              <c:numCache>
                <c:formatCode>General</c:formatCode>
                <c:ptCount val="5"/>
                <c:pt idx="0">
                  <c:v>49.5</c:v>
                </c:pt>
                <c:pt idx="2">
                  <c:v>148.5</c:v>
                </c:pt>
                <c:pt idx="4">
                  <c:v>346</c:v>
                </c:pt>
              </c:numCache>
            </c:numRef>
          </c:xVal>
          <c:yVal>
            <c:numRef>
              <c:f>'v, a'!$D$31:$D$35</c:f>
              <c:numCache>
                <c:formatCode>0.000E+00</c:formatCode>
                <c:ptCount val="5"/>
                <c:pt idx="0">
                  <c:v>1.0101010101010102</c:v>
                </c:pt>
                <c:pt idx="2">
                  <c:v>1.0101010101010102</c:v>
                </c:pt>
                <c:pt idx="4">
                  <c:v>1.0204081632653061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131-3B46-8DA8-C36157CEF2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72968408"/>
        <c:axId val="-2072962312"/>
      </c:scatterChart>
      <c:valAx>
        <c:axId val="-20729684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Čas</a:t>
                </a:r>
              </a:p>
            </c:rich>
          </c:tx>
          <c:layout>
            <c:manualLayout>
              <c:xMode val="edge"/>
              <c:yMode val="edge"/>
              <c:x val="0.48426155426223899"/>
              <c:y val="0.8691289838770149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2072962312"/>
        <c:crosses val="autoZero"/>
        <c:crossBetween val="midCat"/>
      </c:valAx>
      <c:valAx>
        <c:axId val="-20729623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Hitrost</a:t>
                </a:r>
              </a:p>
            </c:rich>
          </c:tx>
          <c:layout>
            <c:manualLayout>
              <c:xMode val="edge"/>
              <c:yMode val="edge"/>
              <c:x val="3.8740842177336497E-2"/>
              <c:y val="0.40939670041244802"/>
            </c:manualLayout>
          </c:layout>
          <c:overlay val="0"/>
          <c:spPr>
            <a:noFill/>
            <a:ln w="25400">
              <a:noFill/>
            </a:ln>
          </c:spPr>
        </c:title>
        <c:numFmt formatCode="0.000E+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2072968408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2028962684012297"/>
          <c:y val="0.39999962504686898"/>
          <c:w val="0.153623188405797"/>
          <c:h val="0.1619047619047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8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" r="0.75" t="1" header="0.5" footer="0.5"/>
    <c:pageSetup paperSize="9" orientation="landscape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Hitrost</a:t>
            </a:r>
          </a:p>
        </c:rich>
      </c:tx>
      <c:layout>
        <c:manualLayout>
          <c:xMode val="edge"/>
          <c:yMode val="edge"/>
          <c:x val="0.433413899349538"/>
          <c:y val="3.691263592050989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9297820823244503"/>
          <c:y val="0.228188293355923"/>
          <c:w val="0.44794188861985501"/>
          <c:h val="0.53355792122929102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90"/>
              </a:solidFill>
              <a:ln>
                <a:solidFill>
                  <a:srgbClr val="00009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Delo!$D$20:$D$24</c:f>
                <c:numCache>
                  <c:formatCode>General</c:formatCode>
                  <c:ptCount val="5"/>
                  <c:pt idx="0">
                    <c:v>0</c:v>
                  </c:pt>
                  <c:pt idx="2">
                    <c:v>0</c:v>
                  </c:pt>
                  <c:pt idx="4">
                    <c:v>0</c:v>
                  </c:pt>
                </c:numCache>
              </c:numRef>
            </c:plus>
            <c:minus>
              <c:numRef>
                <c:f>Delo!$D$20:$D$24</c:f>
                <c:numCache>
                  <c:formatCode>General</c:formatCode>
                  <c:ptCount val="5"/>
                  <c:pt idx="0">
                    <c:v>0</c:v>
                  </c:pt>
                  <c:pt idx="2">
                    <c:v>0</c:v>
                  </c:pt>
                  <c:pt idx="4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Delo!$C$8:$C$12</c:f>
              <c:numCache>
                <c:formatCode>General</c:formatCode>
                <c:ptCount val="5"/>
                <c:pt idx="0">
                  <c:v>0</c:v>
                </c:pt>
                <c:pt idx="2">
                  <c:v>0</c:v>
                </c:pt>
                <c:pt idx="4">
                  <c:v>0</c:v>
                </c:pt>
              </c:numCache>
            </c:numRef>
          </c:xVal>
          <c:yVal>
            <c:numRef>
              <c:f>Delo!$D$8:$D$12</c:f>
              <c:numCache>
                <c:formatCode>0.000E+00</c:formatCode>
                <c:ptCount val="5"/>
                <c:pt idx="0">
                  <c:v>0</c:v>
                </c:pt>
                <c:pt idx="2">
                  <c:v>0</c:v>
                </c:pt>
                <c:pt idx="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70D-2F42-B453-F44B75C62CD0}"/>
            </c:ext>
          </c:extLst>
        </c:ser>
        <c:ser>
          <c:idx val="1"/>
          <c:order val="1"/>
          <c:spPr>
            <a:ln w="28575">
              <a:noFill/>
            </a:ln>
          </c:spPr>
          <c:marker>
            <c:symbol val="square"/>
            <c:size val="5"/>
            <c:spPr>
              <a:solidFill>
                <a:srgbClr val="F20884"/>
              </a:solidFill>
              <a:ln>
                <a:solidFill>
                  <a:srgbClr val="F20884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Delo!$D$39:$D$43</c:f>
                <c:numCache>
                  <c:formatCode>General</c:formatCode>
                  <c:ptCount val="5"/>
                  <c:pt idx="0">
                    <c:v>4.1066553417133372E-3</c:v>
                  </c:pt>
                  <c:pt idx="2">
                    <c:v>4.4941663147014853E-3</c:v>
                  </c:pt>
                  <c:pt idx="4">
                    <c:v>4.9399616485030981E-3</c:v>
                  </c:pt>
                </c:numCache>
              </c:numRef>
            </c:plus>
            <c:minus>
              <c:numRef>
                <c:f>Delo!$D$39:$D$43</c:f>
                <c:numCache>
                  <c:formatCode>General</c:formatCode>
                  <c:ptCount val="5"/>
                  <c:pt idx="0">
                    <c:v>4.1066553417133372E-3</c:v>
                  </c:pt>
                  <c:pt idx="2">
                    <c:v>4.4941663147014853E-3</c:v>
                  </c:pt>
                  <c:pt idx="4">
                    <c:v>4.9399616485030981E-3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Delo!$C$31:$C$35</c:f>
              <c:numCache>
                <c:formatCode>General</c:formatCode>
                <c:ptCount val="5"/>
                <c:pt idx="0">
                  <c:v>78.5</c:v>
                </c:pt>
                <c:pt idx="2">
                  <c:v>232</c:v>
                </c:pt>
                <c:pt idx="4">
                  <c:v>378.5</c:v>
                </c:pt>
              </c:numCache>
            </c:numRef>
          </c:xVal>
          <c:yVal>
            <c:numRef>
              <c:f>Delo!$D$31:$D$35</c:f>
              <c:numCache>
                <c:formatCode>0.000E+00</c:formatCode>
                <c:ptCount val="5"/>
                <c:pt idx="0">
                  <c:v>0.63694267515923564</c:v>
                </c:pt>
                <c:pt idx="2">
                  <c:v>0.66666666666666663</c:v>
                </c:pt>
                <c:pt idx="4">
                  <c:v>0.69930069930069927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70D-2F42-B453-F44B75C62C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72899976"/>
        <c:axId val="-2072893928"/>
      </c:scatterChart>
      <c:valAx>
        <c:axId val="-20728999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Čas</a:t>
                </a:r>
              </a:p>
            </c:rich>
          </c:tx>
          <c:layout>
            <c:manualLayout>
              <c:xMode val="edge"/>
              <c:yMode val="edge"/>
              <c:x val="0.47941869222868899"/>
              <c:y val="0.8691289838770149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2072893928"/>
        <c:crosses val="autoZero"/>
        <c:crossBetween val="midCat"/>
      </c:valAx>
      <c:valAx>
        <c:axId val="-20728939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Hitrost</a:t>
                </a:r>
              </a:p>
            </c:rich>
          </c:tx>
          <c:layout>
            <c:manualLayout>
              <c:xMode val="edge"/>
              <c:yMode val="edge"/>
              <c:x val="3.8740842177336497E-2"/>
              <c:y val="0.40939670041244802"/>
            </c:manualLayout>
          </c:layout>
          <c:overlay val="0"/>
          <c:spPr>
            <a:noFill/>
            <a:ln w="25400">
              <a:noFill/>
            </a:ln>
          </c:spPr>
        </c:title>
        <c:numFmt formatCode="0.000E+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2072899976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2028962684012297"/>
          <c:y val="0.39999962504686898"/>
          <c:w val="0.15362318840579703"/>
          <c:h val="0.161904761904762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8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" r="0.75" t="1" header="0.5" footer="0.5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342900</xdr:colOff>
      <xdr:row>21</xdr:row>
      <xdr:rowOff>139700</xdr:rowOff>
    </xdr:from>
    <xdr:to>
      <xdr:col>14</xdr:col>
      <xdr:colOff>635000</xdr:colOff>
      <xdr:row>39</xdr:row>
      <xdr:rowOff>139700</xdr:rowOff>
    </xdr:to>
    <xdr:graphicFrame macro="">
      <xdr:nvGraphicFramePr>
        <xdr:cNvPr id="1053" name="Chart 1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330200</xdr:colOff>
      <xdr:row>4</xdr:row>
      <xdr:rowOff>12700</xdr:rowOff>
    </xdr:from>
    <xdr:to>
      <xdr:col>14</xdr:col>
      <xdr:colOff>635000</xdr:colOff>
      <xdr:row>21</xdr:row>
      <xdr:rowOff>88900</xdr:rowOff>
    </xdr:to>
    <xdr:graphicFrame macro="">
      <xdr:nvGraphicFramePr>
        <xdr:cNvPr id="1054" name="Chart 2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177800</xdr:colOff>
      <xdr:row>4</xdr:row>
      <xdr:rowOff>12700</xdr:rowOff>
    </xdr:from>
    <xdr:to>
      <xdr:col>15</xdr:col>
      <xdr:colOff>482600</xdr:colOff>
      <xdr:row>21</xdr:row>
      <xdr:rowOff>88900</xdr:rowOff>
    </xdr:to>
    <xdr:graphicFrame macro="">
      <xdr:nvGraphicFramePr>
        <xdr:cNvPr id="2064" name="Chart 2">
          <a:extLst>
            <a:ext uri="{FF2B5EF4-FFF2-40B4-BE49-F238E27FC236}">
              <a16:creationId xmlns:a16="http://schemas.microsoft.com/office/drawing/2014/main" id="{00000000-0008-0000-0100-000010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46"/>
  <sheetViews>
    <sheetView tabSelected="1" topLeftCell="A4" zoomScale="125" zoomScaleNormal="125" zoomScalePageLayoutView="75" workbookViewId="0">
      <selection activeCell="C37" sqref="C37"/>
    </sheetView>
  </sheetViews>
  <sheetFormatPr baseColWidth="10" defaultColWidth="8.83203125" defaultRowHeight="13" x14ac:dyDescent="0.15"/>
  <cols>
    <col min="2" max="2" width="9.5" bestFit="1" customWidth="1"/>
    <col min="3" max="3" width="9.33203125" bestFit="1" customWidth="1"/>
    <col min="4" max="4" width="10.33203125" bestFit="1" customWidth="1"/>
    <col min="5" max="5" width="9.33203125" bestFit="1" customWidth="1"/>
    <col min="6" max="6" width="13.5" bestFit="1" customWidth="1"/>
    <col min="8" max="8" width="9.33203125" bestFit="1" customWidth="1"/>
    <col min="14" max="14" width="9.33203125" bestFit="1" customWidth="1"/>
  </cols>
  <sheetData>
    <row r="1" spans="1:18" x14ac:dyDescent="0.15">
      <c r="A1" s="1" t="s">
        <v>10</v>
      </c>
    </row>
    <row r="5" spans="1:18" x14ac:dyDescent="0.15">
      <c r="B5" s="1" t="s">
        <v>0</v>
      </c>
      <c r="H5">
        <f>20/492*9.81</f>
        <v>0.39878048780487807</v>
      </c>
      <c r="N5">
        <v>259</v>
      </c>
    </row>
    <row r="6" spans="1:18" x14ac:dyDescent="0.15">
      <c r="A6" s="1"/>
      <c r="B6" s="3" t="s">
        <v>2</v>
      </c>
      <c r="C6" s="1" t="s">
        <v>16</v>
      </c>
      <c r="D6" s="4" t="s">
        <v>1</v>
      </c>
      <c r="E6" s="1" t="s">
        <v>16</v>
      </c>
      <c r="F6" s="5" t="s">
        <v>6</v>
      </c>
    </row>
    <row r="7" spans="1:18" x14ac:dyDescent="0.15">
      <c r="B7" t="s">
        <v>7</v>
      </c>
      <c r="D7" t="s">
        <v>8</v>
      </c>
      <c r="F7" t="s">
        <v>9</v>
      </c>
    </row>
    <row r="8" spans="1:18" x14ac:dyDescent="0.15">
      <c r="A8" t="s">
        <v>3</v>
      </c>
      <c r="B8" s="2">
        <v>210</v>
      </c>
      <c r="C8">
        <f>B8/2</f>
        <v>105</v>
      </c>
      <c r="D8" s="9">
        <f>IF(B8=0,0,0.1*1000/B8)</f>
        <v>0.47619047619047616</v>
      </c>
      <c r="F8" s="6"/>
    </row>
    <row r="9" spans="1:18" x14ac:dyDescent="0.15">
      <c r="B9" s="2"/>
      <c r="D9" s="9"/>
      <c r="E9">
        <f>B8</f>
        <v>210</v>
      </c>
      <c r="F9" s="6">
        <f>IF(B10=0,0,(D10-D8)/((B10+B8)/2))*1000</f>
        <v>0.39025939465385029</v>
      </c>
    </row>
    <row r="10" spans="1:18" x14ac:dyDescent="0.15">
      <c r="A10" t="s">
        <v>4</v>
      </c>
      <c r="B10" s="2">
        <v>181</v>
      </c>
      <c r="C10">
        <f>2*C8+B10/2</f>
        <v>300.5</v>
      </c>
      <c r="D10" s="9">
        <f>IF(B10=0,0,0.1*1000/B10)</f>
        <v>0.5524861878453039</v>
      </c>
      <c r="F10" s="6"/>
    </row>
    <row r="11" spans="1:18" x14ac:dyDescent="0.15">
      <c r="B11" s="2"/>
      <c r="D11" s="9"/>
      <c r="E11">
        <f>B8+B10</f>
        <v>391</v>
      </c>
      <c r="F11" s="6">
        <f>IF(B12=0,0,(D12-D10)/((B12+B10)/2))*1000</f>
        <v>0.40135569928103099</v>
      </c>
    </row>
    <row r="12" spans="1:18" x14ac:dyDescent="0.15">
      <c r="A12" t="s">
        <v>5</v>
      </c>
      <c r="B12" s="2">
        <v>161</v>
      </c>
      <c r="C12">
        <f>2*C10+B12/2</f>
        <v>681.5</v>
      </c>
      <c r="D12" s="9">
        <f>IF(B12=0,0,0.1*1000/B12)</f>
        <v>0.6211180124223602</v>
      </c>
      <c r="F12" s="6"/>
    </row>
    <row r="14" spans="1:18" x14ac:dyDescent="0.15">
      <c r="B14" t="s">
        <v>11</v>
      </c>
    </row>
    <row r="15" spans="1:18" x14ac:dyDescent="0.15">
      <c r="B15" t="s">
        <v>12</v>
      </c>
      <c r="D15" t="s">
        <v>24</v>
      </c>
      <c r="Q15">
        <v>1</v>
      </c>
      <c r="R15">
        <f>SQRT(2*Q15/9.81)</f>
        <v>0.45152364098573089</v>
      </c>
    </row>
    <row r="16" spans="1:18" x14ac:dyDescent="0.15">
      <c r="Q16">
        <f>1-0.0075</f>
        <v>0.99250000000000005</v>
      </c>
      <c r="R16">
        <f>SQRT(2*Q16/9.81)</f>
        <v>0.44982724059492402</v>
      </c>
    </row>
    <row r="17" spans="1:18" x14ac:dyDescent="0.15">
      <c r="B17" s="7" t="s">
        <v>13</v>
      </c>
      <c r="R17">
        <f>R15-R16</f>
        <v>1.6964003908068737E-3</v>
      </c>
    </row>
    <row r="19" spans="1:18" x14ac:dyDescent="0.15">
      <c r="D19" s="1" t="s">
        <v>14</v>
      </c>
      <c r="F19" s="1" t="s">
        <v>15</v>
      </c>
    </row>
    <row r="20" spans="1:18" x14ac:dyDescent="0.15">
      <c r="D20" s="8">
        <f>SQRT((0.01/10)^2+(1/B8)^2)*D8</f>
        <v>2.317034276195278E-3</v>
      </c>
    </row>
    <row r="21" spans="1:18" x14ac:dyDescent="0.15">
      <c r="D21" s="8"/>
      <c r="F21">
        <f>SQRT(((D22+D20)/2/(D10-D8))^2+(1/((B8+B10)/2))^2)*F9</f>
        <v>1.4002462312847642E-2</v>
      </c>
    </row>
    <row r="22" spans="1:18" x14ac:dyDescent="0.15">
      <c r="D22" s="8">
        <f>SQRT((0.01/10)^2+(1/B10)^2)*D10</f>
        <v>3.1020069388413519E-3</v>
      </c>
    </row>
    <row r="23" spans="1:18" x14ac:dyDescent="0.15">
      <c r="D23" s="8"/>
      <c r="F23">
        <f>SQRT(((D24+D22)/2/(D12-D10))^2+(1/((B10+B12)/2))^2)*F11</f>
        <v>2.0629751756690504E-2</v>
      </c>
    </row>
    <row r="24" spans="1:18" x14ac:dyDescent="0.15">
      <c r="D24" s="8">
        <f>SQRT((0.01/10)^2+(1/B12)^2)*D12</f>
        <v>3.9075559735976227E-3</v>
      </c>
    </row>
    <row r="28" spans="1:18" x14ac:dyDescent="0.15">
      <c r="B28" s="1" t="s">
        <v>0</v>
      </c>
    </row>
    <row r="29" spans="1:18" x14ac:dyDescent="0.15">
      <c r="A29" s="1"/>
      <c r="B29" s="3" t="s">
        <v>2</v>
      </c>
      <c r="C29" s="1" t="s">
        <v>16</v>
      </c>
      <c r="D29" s="4" t="s">
        <v>1</v>
      </c>
      <c r="E29" s="1" t="s">
        <v>16</v>
      </c>
      <c r="F29" s="5" t="s">
        <v>6</v>
      </c>
    </row>
    <row r="30" spans="1:18" x14ac:dyDescent="0.15">
      <c r="B30" t="s">
        <v>7</v>
      </c>
      <c r="D30" t="s">
        <v>8</v>
      </c>
      <c r="F30" t="s">
        <v>9</v>
      </c>
    </row>
    <row r="31" spans="1:18" x14ac:dyDescent="0.15">
      <c r="A31" t="s">
        <v>3</v>
      </c>
      <c r="B31" s="2">
        <v>99</v>
      </c>
      <c r="C31">
        <f>B31/2</f>
        <v>49.5</v>
      </c>
      <c r="D31" s="9">
        <f>IF(B31=0,0,0.1*1000/B31)</f>
        <v>1.0101010101010102</v>
      </c>
      <c r="F31" s="6"/>
    </row>
    <row r="32" spans="1:18" x14ac:dyDescent="0.15">
      <c r="B32" s="2"/>
      <c r="D32" s="9"/>
      <c r="E32">
        <f>B31</f>
        <v>99</v>
      </c>
      <c r="F32" s="6">
        <f>IF(B33=0,0,(D33-D31)/((B33+B31)/2))*1000</f>
        <v>0</v>
      </c>
    </row>
    <row r="33" spans="1:6" x14ac:dyDescent="0.15">
      <c r="A33" t="s">
        <v>4</v>
      </c>
      <c r="B33" s="2">
        <v>99</v>
      </c>
      <c r="C33">
        <f>2*C31+B33/2</f>
        <v>148.5</v>
      </c>
      <c r="D33" s="9">
        <f>IF(B33=0,0,0.1*1000/B33)</f>
        <v>1.0101010101010102</v>
      </c>
      <c r="F33" s="6"/>
    </row>
    <row r="34" spans="1:6" x14ac:dyDescent="0.15">
      <c r="B34" s="2"/>
      <c r="D34" s="9"/>
      <c r="E34">
        <f>B31+B33</f>
        <v>198</v>
      </c>
      <c r="F34" s="6">
        <f>IF(B35=0,0,(D35-D33)/((B35+B33)/2))*1000</f>
        <v>0.10464114887610131</v>
      </c>
    </row>
    <row r="35" spans="1:6" x14ac:dyDescent="0.15">
      <c r="A35" t="s">
        <v>5</v>
      </c>
      <c r="B35" s="2">
        <v>98</v>
      </c>
      <c r="C35">
        <f>2*C33+B35/2</f>
        <v>346</v>
      </c>
      <c r="D35" s="9">
        <f>IF(B35=0,0,0.1*1000/B35)</f>
        <v>1.0204081632653061</v>
      </c>
      <c r="F35" s="6"/>
    </row>
    <row r="36" spans="1:6" x14ac:dyDescent="0.15">
      <c r="B36" s="2"/>
    </row>
    <row r="38" spans="1:6" x14ac:dyDescent="0.15">
      <c r="D38" s="1" t="s">
        <v>14</v>
      </c>
      <c r="F38" s="1" t="s">
        <v>15</v>
      </c>
    </row>
    <row r="39" spans="1:6" x14ac:dyDescent="0.15">
      <c r="D39" s="8">
        <f>SQRT((0.01/10)^2+(1/B31)^2)*D31</f>
        <v>1.0252918590290707E-2</v>
      </c>
    </row>
    <row r="40" spans="1:6" x14ac:dyDescent="0.15">
      <c r="D40" s="8"/>
      <c r="F40" t="e">
        <f>SQRT(((D41+D39)/2/(D33-D31))^2+(1/((B33+B31)/2))^2)*F32</f>
        <v>#DIV/0!</v>
      </c>
    </row>
    <row r="41" spans="1:6" x14ac:dyDescent="0.15">
      <c r="D41" s="8">
        <f>SQRT((0.01/10)^2+(1/B33)^2)*D33</f>
        <v>1.0252918590290707E-2</v>
      </c>
    </row>
    <row r="42" spans="1:6" x14ac:dyDescent="0.15">
      <c r="D42" s="8"/>
      <c r="F42">
        <f>SQRT(((D43+D41)/2/(D35-D33))^2+(1/((B35+B33)/2))^2)*F34</f>
        <v>0.10515829674704608</v>
      </c>
    </row>
    <row r="43" spans="1:6" x14ac:dyDescent="0.15">
      <c r="D43" s="8">
        <f>SQRT((0.01/10)^2+(1/B35)^2)*D35</f>
        <v>1.0462208719627631E-2</v>
      </c>
    </row>
    <row r="46" spans="1:6" x14ac:dyDescent="0.15">
      <c r="F46">
        <f>IF(D31=D33,SQRT(D39^2+D41^2)/(C33-C31),SQRT(((D41+D39)/2/(D33-D31))^2+(1/((B33+B31)/2))^2)*F32)</f>
        <v>1.4646279317471063E-4</v>
      </c>
    </row>
  </sheetData>
  <phoneticPr fontId="2" type="noConversion"/>
  <pageMargins left="0.75" right="0.75" top="1" bottom="1" header="0.5" footer="0.5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43"/>
  <sheetViews>
    <sheetView zoomScale="113" zoomScaleNormal="113" zoomScalePageLayoutView="113" workbookViewId="0">
      <selection activeCell="G31" sqref="G31"/>
    </sheetView>
  </sheetViews>
  <sheetFormatPr baseColWidth="10" defaultColWidth="8.83203125" defaultRowHeight="13" x14ac:dyDescent="0.15"/>
  <cols>
    <col min="2" max="2" width="9.5" bestFit="1" customWidth="1"/>
    <col min="3" max="3" width="9.33203125" bestFit="1" customWidth="1"/>
    <col min="4" max="4" width="10.5" bestFit="1" customWidth="1"/>
    <col min="5" max="6" width="9.33203125" bestFit="1" customWidth="1"/>
    <col min="7" max="7" width="10.5" bestFit="1" customWidth="1"/>
    <col min="8" max="8" width="9.33203125" bestFit="1" customWidth="1"/>
    <col min="12" max="12" width="9.33203125" bestFit="1" customWidth="1"/>
  </cols>
  <sheetData>
    <row r="1" spans="1:12" x14ac:dyDescent="0.15">
      <c r="A1" s="1" t="s">
        <v>10</v>
      </c>
    </row>
    <row r="2" spans="1:12" x14ac:dyDescent="0.15">
      <c r="E2" s="10" t="s">
        <v>17</v>
      </c>
      <c r="F2" s="10">
        <v>0.47199999999999998</v>
      </c>
      <c r="G2" s="10" t="s">
        <v>20</v>
      </c>
      <c r="H2" s="10">
        <v>0.3</v>
      </c>
    </row>
    <row r="3" spans="1:12" x14ac:dyDescent="0.15">
      <c r="E3" s="10" t="s">
        <v>18</v>
      </c>
      <c r="F3" s="10">
        <v>0.01</v>
      </c>
      <c r="G3" s="10" t="s">
        <v>21</v>
      </c>
      <c r="H3" s="10">
        <v>0.94</v>
      </c>
    </row>
    <row r="5" spans="1:12" x14ac:dyDescent="0.15">
      <c r="B5" s="1" t="s">
        <v>0</v>
      </c>
      <c r="F5">
        <f>20/492*9.81</f>
        <v>0.39878048780487807</v>
      </c>
      <c r="L5">
        <v>259</v>
      </c>
    </row>
    <row r="6" spans="1:12" x14ac:dyDescent="0.15">
      <c r="A6" s="1"/>
      <c r="B6" s="3" t="s">
        <v>2</v>
      </c>
      <c r="C6" s="1" t="s">
        <v>16</v>
      </c>
      <c r="D6" s="4" t="s">
        <v>1</v>
      </c>
      <c r="E6" t="s">
        <v>19</v>
      </c>
      <c r="F6" t="s">
        <v>22</v>
      </c>
      <c r="G6" t="s">
        <v>23</v>
      </c>
    </row>
    <row r="7" spans="1:12" x14ac:dyDescent="0.15">
      <c r="B7" t="s">
        <v>7</v>
      </c>
      <c r="D7" t="s">
        <v>8</v>
      </c>
    </row>
    <row r="8" spans="1:12" x14ac:dyDescent="0.15">
      <c r="A8" t="s">
        <v>3</v>
      </c>
      <c r="B8" s="2"/>
      <c r="C8">
        <f>B8/2</f>
        <v>0</v>
      </c>
      <c r="D8" s="9">
        <f>IF(B8=0,0,0.1*1000/B8)</f>
        <v>0</v>
      </c>
      <c r="E8">
        <f>H$2+0.05</f>
        <v>0.35</v>
      </c>
      <c r="F8" s="13">
        <f>F$3*9.8*E8</f>
        <v>3.4299999999999997E-2</v>
      </c>
      <c r="G8" s="12">
        <f>(F$2+F$3)/2*D8^2</f>
        <v>0</v>
      </c>
    </row>
    <row r="9" spans="1:12" x14ac:dyDescent="0.15">
      <c r="B9" s="2"/>
      <c r="D9" s="9"/>
      <c r="F9" s="13"/>
      <c r="G9" s="11"/>
    </row>
    <row r="10" spans="1:12" x14ac:dyDescent="0.15">
      <c r="A10" t="s">
        <v>4</v>
      </c>
      <c r="B10" s="2"/>
      <c r="C10">
        <f>2*C8+B10/2</f>
        <v>0</v>
      </c>
      <c r="D10" s="9">
        <f>IF(B10=0,0,0.1*1000/B10)</f>
        <v>0</v>
      </c>
      <c r="E10">
        <f>H$2+0.15</f>
        <v>0.44999999999999996</v>
      </c>
      <c r="F10" s="13">
        <f>F$3*9.8*E10</f>
        <v>4.41E-2</v>
      </c>
      <c r="G10" s="12">
        <f>(F$2+F$3)/2*D10^2</f>
        <v>0</v>
      </c>
    </row>
    <row r="11" spans="1:12" x14ac:dyDescent="0.15">
      <c r="B11" s="2"/>
      <c r="D11" s="9"/>
      <c r="F11" s="13"/>
      <c r="G11" s="11"/>
    </row>
    <row r="12" spans="1:12" x14ac:dyDescent="0.15">
      <c r="A12" t="s">
        <v>5</v>
      </c>
      <c r="B12" s="2"/>
      <c r="C12">
        <f>2*C10+B12/2</f>
        <v>0</v>
      </c>
      <c r="D12" s="9">
        <f>IF(B12=0,0,0.1*1000/B12)</f>
        <v>0</v>
      </c>
      <c r="E12">
        <f>H$2+0.25</f>
        <v>0.55000000000000004</v>
      </c>
      <c r="F12" s="13">
        <f>F$3*9.8*E12</f>
        <v>5.3900000000000003E-2</v>
      </c>
      <c r="G12" s="12">
        <f>(F$2+F$3)/2*D12^2</f>
        <v>0</v>
      </c>
    </row>
    <row r="13" spans="1:12" x14ac:dyDescent="0.15">
      <c r="F13" s="8"/>
    </row>
    <row r="14" spans="1:12" x14ac:dyDescent="0.15">
      <c r="B14" t="s">
        <v>11</v>
      </c>
      <c r="F14" s="8"/>
    </row>
    <row r="15" spans="1:12" x14ac:dyDescent="0.15">
      <c r="B15" t="s">
        <v>12</v>
      </c>
      <c r="F15" s="8"/>
    </row>
    <row r="16" spans="1:12" x14ac:dyDescent="0.15">
      <c r="F16" s="8"/>
    </row>
    <row r="17" spans="1:7" x14ac:dyDescent="0.15">
      <c r="B17" s="7" t="s">
        <v>13</v>
      </c>
      <c r="F17" s="8"/>
    </row>
    <row r="18" spans="1:7" x14ac:dyDescent="0.15">
      <c r="F18" s="8"/>
    </row>
    <row r="19" spans="1:7" x14ac:dyDescent="0.15">
      <c r="D19" s="1" t="s">
        <v>14</v>
      </c>
      <c r="F19" s="8"/>
    </row>
    <row r="20" spans="1:7" x14ac:dyDescent="0.15">
      <c r="D20" s="8" t="e">
        <f>SQRT((0.01/10)^2+(1/B8)^2)*D8</f>
        <v>#DIV/0!</v>
      </c>
      <c r="F20" s="8"/>
    </row>
    <row r="21" spans="1:7" x14ac:dyDescent="0.15">
      <c r="D21" s="8"/>
      <c r="F21" s="8"/>
    </row>
    <row r="22" spans="1:7" x14ac:dyDescent="0.15">
      <c r="D22" s="8" t="e">
        <f>SQRT((0.01/10)^2+(1/B10)^2)*D10</f>
        <v>#DIV/0!</v>
      </c>
      <c r="F22" s="8"/>
    </row>
    <row r="23" spans="1:7" x14ac:dyDescent="0.15">
      <c r="D23" s="8"/>
      <c r="F23" s="8"/>
    </row>
    <row r="24" spans="1:7" x14ac:dyDescent="0.15">
      <c r="D24" s="8" t="e">
        <f>SQRT((0.01/10)^2+(1/B12)^2)*D12</f>
        <v>#DIV/0!</v>
      </c>
      <c r="F24" s="8"/>
    </row>
    <row r="25" spans="1:7" x14ac:dyDescent="0.15">
      <c r="F25" s="8"/>
    </row>
    <row r="26" spans="1:7" x14ac:dyDescent="0.15">
      <c r="F26" s="8"/>
    </row>
    <row r="27" spans="1:7" x14ac:dyDescent="0.15">
      <c r="F27" s="8"/>
    </row>
    <row r="28" spans="1:7" x14ac:dyDescent="0.15">
      <c r="B28" s="1" t="s">
        <v>0</v>
      </c>
      <c r="F28" s="8"/>
    </row>
    <row r="29" spans="1:7" x14ac:dyDescent="0.15">
      <c r="A29" s="1"/>
      <c r="B29" s="3" t="s">
        <v>2</v>
      </c>
      <c r="C29" s="1" t="s">
        <v>16</v>
      </c>
      <c r="D29" s="4" t="s">
        <v>1</v>
      </c>
      <c r="F29" s="8"/>
    </row>
    <row r="30" spans="1:7" x14ac:dyDescent="0.15">
      <c r="B30" t="s">
        <v>7</v>
      </c>
      <c r="D30" t="s">
        <v>8</v>
      </c>
      <c r="F30" s="8"/>
    </row>
    <row r="31" spans="1:7" x14ac:dyDescent="0.15">
      <c r="A31" t="s">
        <v>3</v>
      </c>
      <c r="B31" s="2">
        <v>157</v>
      </c>
      <c r="C31">
        <f>B31/2</f>
        <v>78.5</v>
      </c>
      <c r="D31" s="9">
        <f>IF(B31=0,0,0.1*1000/B31)</f>
        <v>0.63694267515923564</v>
      </c>
      <c r="E31">
        <f>H$3+0.05</f>
        <v>0.99</v>
      </c>
      <c r="F31" s="13">
        <f>F$3*9.8*E31</f>
        <v>9.7020000000000009E-2</v>
      </c>
      <c r="G31" s="12">
        <f>(F$2+F$3)/2*D31^2</f>
        <v>9.777272911679985E-2</v>
      </c>
    </row>
    <row r="32" spans="1:7" x14ac:dyDescent="0.15">
      <c r="B32" s="2"/>
      <c r="D32" s="9"/>
      <c r="F32" s="13"/>
      <c r="G32" s="11"/>
    </row>
    <row r="33" spans="1:7" x14ac:dyDescent="0.15">
      <c r="A33" t="s">
        <v>4</v>
      </c>
      <c r="B33" s="2">
        <v>150</v>
      </c>
      <c r="C33">
        <f>B31+B33/2</f>
        <v>232</v>
      </c>
      <c r="D33" s="9">
        <f>IF(B33=0,0,0.1*1000/B33)</f>
        <v>0.66666666666666663</v>
      </c>
      <c r="E33">
        <f>H$3+0.15</f>
        <v>1.0899999999999999</v>
      </c>
      <c r="F33" s="13">
        <f>F$3*9.8*E33</f>
        <v>0.10681999999999998</v>
      </c>
      <c r="G33" s="12">
        <f>(F$2+F$3)/2*D33^2</f>
        <v>0.1071111111111111</v>
      </c>
    </row>
    <row r="34" spans="1:7" x14ac:dyDescent="0.15">
      <c r="B34" s="2"/>
      <c r="D34" s="9"/>
      <c r="F34" s="13"/>
      <c r="G34" s="11"/>
    </row>
    <row r="35" spans="1:7" x14ac:dyDescent="0.15">
      <c r="A35" t="s">
        <v>5</v>
      </c>
      <c r="B35" s="2">
        <v>143</v>
      </c>
      <c r="C35">
        <f>B31+B33+B35/2</f>
        <v>378.5</v>
      </c>
      <c r="D35" s="9">
        <f>IF(B35=0,0,0.1*1000/B35)</f>
        <v>0.69930069930069927</v>
      </c>
      <c r="E35">
        <f>H$3+0.25</f>
        <v>1.19</v>
      </c>
      <c r="F35" s="13">
        <f>F$3*9.8*E35</f>
        <v>0.11662</v>
      </c>
      <c r="G35" s="12">
        <f>(F$2+F$3)/2*D35^2</f>
        <v>0.11785417379822972</v>
      </c>
    </row>
    <row r="38" spans="1:7" x14ac:dyDescent="0.15">
      <c r="D38" s="1" t="s">
        <v>14</v>
      </c>
    </row>
    <row r="39" spans="1:7" x14ac:dyDescent="0.15">
      <c r="D39" s="8">
        <f>SQRT((0.01/10)^2+(1/B31)^2)*D31</f>
        <v>4.1066553417133372E-3</v>
      </c>
    </row>
    <row r="40" spans="1:7" x14ac:dyDescent="0.15">
      <c r="D40" s="8"/>
    </row>
    <row r="41" spans="1:7" x14ac:dyDescent="0.15">
      <c r="D41" s="8">
        <f>SQRT((0.01/10)^2+(1/B33)^2)*D33</f>
        <v>4.4941663147014853E-3</v>
      </c>
    </row>
    <row r="42" spans="1:7" x14ac:dyDescent="0.15">
      <c r="D42" s="8"/>
    </row>
    <row r="43" spans="1:7" x14ac:dyDescent="0.15">
      <c r="D43" s="8">
        <f>SQRT((0.01/10)^2+(1/B35)^2)*D35</f>
        <v>4.9399616485030981E-3</v>
      </c>
    </row>
  </sheetData>
  <phoneticPr fontId="2" type="noConversion"/>
  <pageMargins left="0.75" right="0.75" top="1" bottom="1" header="0.5" footer="0.5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3" x14ac:dyDescent="0.15"/>
  <sheetData/>
  <phoneticPr fontId="2" type="noConversion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baseColWidth="10" defaultColWidth="8.83203125" defaultRowHeight="13" x14ac:dyDescent="0.15"/>
  <sheetData/>
  <phoneticPr fontId="2" type="noConversion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v, a</vt:lpstr>
      <vt:lpstr>Delo</vt:lpstr>
      <vt:lpstr>Sheet2</vt:lpstr>
      <vt:lpstr>Sheet3</vt:lpstr>
    </vt:vector>
  </TitlesOfParts>
  <Company>fmf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Marko Mikuz</dc:creator>
  <cp:lastModifiedBy>Microsoft Office User</cp:lastModifiedBy>
  <dcterms:created xsi:type="dcterms:W3CDTF">2004-10-11T11:31:57Z</dcterms:created>
  <dcterms:modified xsi:type="dcterms:W3CDTF">2019-10-22T10:46:34Z</dcterms:modified>
</cp:coreProperties>
</file>